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D:\CoalProjects\MG_Shearer\EJM_JueMao\图纸\"/>
    </mc:Choice>
  </mc:AlternateContent>
  <xr:revisionPtr revIDLastSave="0" documentId="13_ncr:1_{481630B9-20D0-4FFE-AE9E-549F537004E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物理视图" sheetId="1" r:id="rId1"/>
    <sheet name="电机棒图相关" sheetId="2" r:id="rId2"/>
    <sheet name="牵引页电压" sheetId="3" r:id="rId3"/>
  </sheets>
  <definedNames>
    <definedName name="_xlnm._FilterDatabase" localSheetId="1" hidden="1">电机棒图相关!$A$1:$H$6</definedName>
    <definedName name="_xlnm._FilterDatabase" localSheetId="0" hidden="1">物理视图!$A$1:$F$1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" i="3" l="1"/>
  <c r="B3" i="3"/>
  <c r="B4" i="3"/>
  <c r="B5" i="3"/>
  <c r="C5" i="3" s="1"/>
  <c r="B6" i="3"/>
  <c r="C6" i="3" s="1"/>
  <c r="B7" i="3"/>
  <c r="C7" i="3" s="1"/>
  <c r="F7" i="3"/>
  <c r="G7" i="3"/>
  <c r="C3" i="3"/>
  <c r="G3" i="3"/>
  <c r="C4" i="3"/>
  <c r="G4" i="3"/>
  <c r="G5" i="3"/>
  <c r="G6" i="3"/>
  <c r="G2" i="3"/>
  <c r="F2" i="3"/>
  <c r="K2" i="3" s="1"/>
  <c r="E2" i="3"/>
  <c r="J2" i="3" s="1"/>
  <c r="D2" i="3"/>
  <c r="I2" i="3" s="1"/>
  <c r="G3" i="2"/>
  <c r="G4" i="2"/>
  <c r="G5" i="2"/>
  <c r="G6" i="2"/>
  <c r="G2" i="2"/>
  <c r="B7" i="2"/>
  <c r="C3" i="2"/>
  <c r="D3" i="2"/>
  <c r="E3" i="2"/>
  <c r="F3" i="2"/>
  <c r="C4" i="2"/>
  <c r="D4" i="2"/>
  <c r="E4" i="2"/>
  <c r="F4" i="2"/>
  <c r="C5" i="2"/>
  <c r="D5" i="2"/>
  <c r="E5" i="2"/>
  <c r="F5" i="2"/>
  <c r="C6" i="2"/>
  <c r="D6" i="2"/>
  <c r="E6" i="2"/>
  <c r="F6" i="2"/>
  <c r="F2" i="2"/>
  <c r="E2" i="2"/>
  <c r="D2" i="2"/>
  <c r="C2" i="2"/>
  <c r="E3" i="3" l="1"/>
  <c r="E7" i="3"/>
  <c r="F3" i="3"/>
  <c r="D3" i="3"/>
  <c r="D7" i="3"/>
  <c r="C2" i="3"/>
  <c r="H2" i="3" s="1"/>
  <c r="E4" i="3"/>
  <c r="F4" i="3"/>
  <c r="D4" i="3"/>
  <c r="F6" i="3"/>
  <c r="F5" i="3"/>
  <c r="D6" i="3"/>
  <c r="E5" i="3"/>
  <c r="E6" i="3"/>
  <c r="D5" i="3"/>
</calcChain>
</file>

<file path=xl/sharedStrings.xml><?xml version="1.0" encoding="utf-8"?>
<sst xmlns="http://schemas.openxmlformats.org/spreadsheetml/2006/main" count="99" uniqueCount="96">
  <si>
    <t>引脚</t>
    <phoneticPr fontId="1" type="noConversion"/>
  </si>
  <si>
    <t>名称</t>
    <phoneticPr fontId="1" type="noConversion"/>
  </si>
  <si>
    <t>物理地址</t>
    <phoneticPr fontId="1" type="noConversion"/>
  </si>
  <si>
    <t>实物</t>
    <phoneticPr fontId="1" type="noConversion"/>
  </si>
  <si>
    <t>备注</t>
    <phoneticPr fontId="1" type="noConversion"/>
  </si>
  <si>
    <t>ETH</t>
    <phoneticPr fontId="1" type="noConversion"/>
  </si>
  <si>
    <t>IF2</t>
    <phoneticPr fontId="1" type="noConversion"/>
  </si>
  <si>
    <t>VNC显示屏</t>
    <phoneticPr fontId="1" type="noConversion"/>
  </si>
  <si>
    <t>交换机1</t>
    <phoneticPr fontId="1" type="noConversion"/>
  </si>
  <si>
    <t>交换机2</t>
    <phoneticPr fontId="1" type="noConversion"/>
  </si>
  <si>
    <t>路由器</t>
    <phoneticPr fontId="1" type="noConversion"/>
  </si>
  <si>
    <t>傻瓜式交换机</t>
    <phoneticPr fontId="1" type="noConversion"/>
  </si>
  <si>
    <t>192.168.1.1</t>
    <phoneticPr fontId="1" type="noConversion"/>
  </si>
  <si>
    <t>192.168.1.91</t>
    <phoneticPr fontId="1" type="noConversion"/>
  </si>
  <si>
    <t>傻瓜式交换机,PLC地址192.168.1.90</t>
    <phoneticPr fontId="1" type="noConversion"/>
  </si>
  <si>
    <t>PLK</t>
    <phoneticPr fontId="1" type="noConversion"/>
  </si>
  <si>
    <t>IF3</t>
    <phoneticPr fontId="1" type="noConversion"/>
  </si>
  <si>
    <t>730CAN1</t>
    <phoneticPr fontId="1" type="noConversion"/>
  </si>
  <si>
    <t>17448CAN2</t>
    <phoneticPr fontId="1" type="noConversion"/>
  </si>
  <si>
    <t>17448CAN3</t>
    <phoneticPr fontId="1" type="noConversion"/>
  </si>
  <si>
    <t>Serial</t>
    <phoneticPr fontId="1" type="noConversion"/>
  </si>
  <si>
    <t>IF7</t>
    <phoneticPr fontId="1" type="noConversion"/>
  </si>
  <si>
    <t>IF8</t>
    <phoneticPr fontId="1" type="noConversion"/>
  </si>
  <si>
    <t>IF9</t>
    <phoneticPr fontId="1" type="noConversion"/>
  </si>
  <si>
    <t>301(H)-302(L)
A.C1(H)-A.B1(L)</t>
    <phoneticPr fontId="1" type="noConversion"/>
  </si>
  <si>
    <t>311(H)-312(L)
A.C2(H)-A.B2(L)</t>
    <phoneticPr fontId="1" type="noConversion"/>
  </si>
  <si>
    <t>321(H)-322(L)
A.E1(H)-A.D1(L)</t>
    <phoneticPr fontId="1" type="noConversion"/>
  </si>
  <si>
    <t>730CAN2</t>
    <phoneticPr fontId="1" type="noConversion"/>
  </si>
  <si>
    <t>730CAN3</t>
    <phoneticPr fontId="1" type="noConversion"/>
  </si>
  <si>
    <t>485A-485B
A.A2(A)-A.E4(B)</t>
    <phoneticPr fontId="1" type="noConversion"/>
  </si>
  <si>
    <t>IF6.ST1.IF1</t>
    <phoneticPr fontId="1" type="noConversion"/>
  </si>
  <si>
    <t>IF6.ST1.IF2</t>
    <phoneticPr fontId="1" type="noConversion"/>
  </si>
  <si>
    <t>IF6.ST1.IF3</t>
    <phoneticPr fontId="1" type="noConversion"/>
  </si>
  <si>
    <t>IF6.ST1.IF4</t>
    <phoneticPr fontId="1" type="noConversion"/>
  </si>
  <si>
    <t>实物地址</t>
    <phoneticPr fontId="1" type="noConversion"/>
  </si>
  <si>
    <t>192.168.1.90</t>
    <phoneticPr fontId="1" type="noConversion"/>
  </si>
  <si>
    <t>IF9.ST1</t>
    <phoneticPr fontId="1" type="noConversion"/>
  </si>
  <si>
    <t>IF9.ST2</t>
    <phoneticPr fontId="1" type="noConversion"/>
  </si>
  <si>
    <t>电机名称</t>
    <phoneticPr fontId="1" type="noConversion"/>
  </si>
  <si>
    <t>额定电流[A]</t>
    <phoneticPr fontId="1" type="noConversion"/>
  </si>
  <si>
    <t>棒图最大值[A]</t>
    <phoneticPr fontId="1" type="noConversion"/>
  </si>
  <si>
    <t>功率[kW]</t>
    <phoneticPr fontId="1" type="noConversion"/>
  </si>
  <si>
    <t>总功率</t>
    <phoneticPr fontId="1" type="noConversion"/>
  </si>
  <si>
    <t>油泵电流</t>
    <phoneticPr fontId="1" type="noConversion"/>
  </si>
  <si>
    <t>截割电流</t>
    <phoneticPr fontId="1" type="noConversion"/>
  </si>
  <si>
    <t>牵引电流</t>
    <phoneticPr fontId="1" type="noConversion"/>
  </si>
  <si>
    <t>破碎电流</t>
    <phoneticPr fontId="1" type="noConversion"/>
  </si>
  <si>
    <t>牵变电流</t>
    <phoneticPr fontId="1" type="noConversion"/>
  </si>
  <si>
    <t>电流棒图:100%以下绿色，100-125黄色，125 以上红色</t>
    <phoneticPr fontId="1" type="noConversion"/>
  </si>
  <si>
    <t>直流母线电压[V]</t>
    <phoneticPr fontId="1" type="noConversion"/>
  </si>
  <si>
    <t>欠压故障70%[V]</t>
    <phoneticPr fontId="1" type="noConversion"/>
  </si>
  <si>
    <t>欠压报警85%[V]</t>
    <phoneticPr fontId="1" type="noConversion"/>
  </si>
  <si>
    <t>过压报警110%[V]</t>
    <phoneticPr fontId="1" type="noConversion"/>
  </si>
  <si>
    <t>过压故障120%[V]</t>
    <phoneticPr fontId="1" type="noConversion"/>
  </si>
  <si>
    <t>变压器电压[V]</t>
    <phoneticPr fontId="1" type="noConversion"/>
  </si>
  <si>
    <t>棒图[V]</t>
    <phoneticPr fontId="1" type="noConversion"/>
  </si>
  <si>
    <t>17448CAN1</t>
    <phoneticPr fontId="1" type="noConversion"/>
  </si>
  <si>
    <t>192.168.1.253</t>
    <phoneticPr fontId="1" type="noConversion"/>
  </si>
  <si>
    <t>341(H)-342(L)
A.F4(H)-A.F3(L)</t>
    <phoneticPr fontId="1" type="noConversion"/>
  </si>
  <si>
    <t>331(H)-332(L)
B.F4(H)-A.D4(L)</t>
    <phoneticPr fontId="1" type="noConversion"/>
  </si>
  <si>
    <t>351(H)-353(L))
A.B3(H)-A.A1(L)</t>
    <phoneticPr fontId="1" type="noConversion"/>
  </si>
  <si>
    <t>截割电机-1200A</t>
    <phoneticPr fontId="1" type="noConversion"/>
  </si>
  <si>
    <t>油泵电机-400A</t>
    <phoneticPr fontId="1" type="noConversion"/>
  </si>
  <si>
    <t>左运输电机-100A</t>
    <phoneticPr fontId="1" type="noConversion"/>
  </si>
  <si>
    <t>右运输电机-100A</t>
    <phoneticPr fontId="1" type="noConversion"/>
  </si>
  <si>
    <t>左装载电机-100A</t>
    <phoneticPr fontId="1" type="noConversion"/>
  </si>
  <si>
    <t>右装载电机-100A</t>
    <phoneticPr fontId="1" type="noConversion"/>
  </si>
  <si>
    <t>备用电机-100A</t>
    <phoneticPr fontId="1" type="noConversion"/>
  </si>
  <si>
    <t>节点号:1</t>
    <phoneticPr fontId="1" type="noConversion"/>
  </si>
  <si>
    <t>节点号:2</t>
  </si>
  <si>
    <t>节点号:3</t>
  </si>
  <si>
    <t>节点号:4</t>
  </si>
  <si>
    <t>节点号:5</t>
  </si>
  <si>
    <t>节点号:6</t>
  </si>
  <si>
    <t>节点号:7</t>
  </si>
  <si>
    <t>GL6-(CAN数据上传)</t>
    <phoneticPr fontId="1" type="noConversion"/>
  </si>
  <si>
    <t>GL7-声光报警器</t>
    <phoneticPr fontId="1" type="noConversion"/>
  </si>
  <si>
    <t>GL8-油箱油质</t>
    <phoneticPr fontId="1" type="noConversion"/>
  </si>
  <si>
    <t>GL9-截割油质</t>
    <phoneticPr fontId="1" type="noConversion"/>
  </si>
  <si>
    <t>站号1</t>
    <phoneticPr fontId="1" type="noConversion"/>
  </si>
  <si>
    <t>站号2</t>
    <phoneticPr fontId="1" type="noConversion"/>
  </si>
  <si>
    <t>GL1-矩阵键盘</t>
    <phoneticPr fontId="1" type="noConversion"/>
  </si>
  <si>
    <t>IOX1</t>
    <phoneticPr fontId="1" type="noConversion"/>
  </si>
  <si>
    <t>IF7.ST121</t>
    <phoneticPr fontId="1" type="noConversion"/>
  </si>
  <si>
    <t>IF7.ST11</t>
    <phoneticPr fontId="1" type="noConversion"/>
  </si>
  <si>
    <t>IF7.ST6</t>
    <phoneticPr fontId="1" type="noConversion"/>
  </si>
  <si>
    <t>IF7.ST8</t>
    <phoneticPr fontId="1" type="noConversion"/>
  </si>
  <si>
    <t>PM2(阀控模块)</t>
    <phoneticPr fontId="1" type="noConversion"/>
  </si>
  <si>
    <t>PM1(阀控模块)</t>
    <phoneticPr fontId="1" type="noConversion"/>
  </si>
  <si>
    <t>MMX(遥控接收器)</t>
    <phoneticPr fontId="1" type="noConversion"/>
  </si>
  <si>
    <t>GL4-PLC箱1-操作箱1</t>
    <phoneticPr fontId="1" type="noConversion"/>
  </si>
  <si>
    <t>GL4-PLC箱2-操作箱2 操作箱3</t>
    <phoneticPr fontId="1" type="noConversion"/>
  </si>
  <si>
    <t>GL5-PLC箱3-操作箱4</t>
    <phoneticPr fontId="1" type="noConversion"/>
  </si>
  <si>
    <t>GL5-PLC箱4-操作箱5 操作箱6</t>
    <phoneticPr fontId="1" type="noConversion"/>
  </si>
  <si>
    <t>左编码器</t>
    <phoneticPr fontId="1" type="noConversion"/>
  </si>
  <si>
    <t>右编码器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</si>
</sst>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8"/>
      <color theme="1"/>
      <name val="楷体"/>
      <family val="3"/>
      <charset val="134"/>
    </font>
    <font>
      <sz val="28"/>
      <color theme="9" tint="-0.249977111117893"/>
      <name val="楷体"/>
      <family val="3"/>
      <charset val="134"/>
    </font>
    <font>
      <sz val="28"/>
      <color theme="5"/>
      <name val="楷体"/>
      <family val="3"/>
      <charset val="134"/>
    </font>
    <font>
      <sz val="28"/>
      <color rgb="FFFF0000"/>
      <name val="楷体"/>
      <family val="3"/>
      <charset val="134"/>
    </font>
    <font>
      <sz val="18"/>
      <color theme="1"/>
      <name val="楷体"/>
      <family val="3"/>
      <charset val="134"/>
    </font>
    <font>
      <sz val="28"/>
      <color theme="1"/>
      <name val="等线"/>
      <family val="2"/>
      <scheme val="minor"/>
    </font>
    <font>
      <sz val="28"/>
      <color theme="0"/>
      <name val="楷体"/>
      <family val="3"/>
      <charset val="134"/>
    </font>
    <font>
      <sz val="28"/>
      <color theme="9"/>
      <name val="楷体"/>
      <family val="3"/>
      <charset val="134"/>
    </font>
  </fonts>
  <fills count="1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0" xfId="0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" xfId="0" applyFont="1" applyFill="1" applyBorder="1"/>
    <xf numFmtId="0" fontId="6" fillId="2" borderId="4" xfId="0" applyFont="1" applyFill="1" applyBorder="1"/>
    <xf numFmtId="0" fontId="6" fillId="7" borderId="1" xfId="0" applyFont="1" applyFill="1" applyBorder="1" applyAlignment="1">
      <alignment horizontal="center" vertical="center"/>
    </xf>
    <xf numFmtId="0" fontId="6" fillId="7" borderId="1" xfId="0" applyFont="1" applyFill="1" applyBorder="1"/>
    <xf numFmtId="0" fontId="6" fillId="7" borderId="6" xfId="0" applyFont="1" applyFill="1" applyBorder="1"/>
    <xf numFmtId="0" fontId="6" fillId="8" borderId="5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6" fillId="8" borderId="1" xfId="0" applyFont="1" applyFill="1" applyBorder="1"/>
    <xf numFmtId="0" fontId="6" fillId="8" borderId="6" xfId="0" applyFont="1" applyFill="1" applyBorder="1"/>
    <xf numFmtId="0" fontId="6" fillId="6" borderId="1" xfId="0" applyFont="1" applyFill="1" applyBorder="1" applyAlignment="1">
      <alignment horizontal="center" vertical="center"/>
    </xf>
    <xf numFmtId="0" fontId="6" fillId="6" borderId="1" xfId="0" applyFont="1" applyFill="1" applyBorder="1"/>
    <xf numFmtId="0" fontId="6" fillId="6" borderId="6" xfId="0" applyFont="1" applyFill="1" applyBorder="1"/>
    <xf numFmtId="0" fontId="6" fillId="5" borderId="1" xfId="0" applyFont="1" applyFill="1" applyBorder="1" applyAlignment="1">
      <alignment horizontal="center" vertical="center"/>
    </xf>
    <xf numFmtId="0" fontId="6" fillId="5" borderId="1" xfId="0" applyFont="1" applyFill="1" applyBorder="1"/>
    <xf numFmtId="0" fontId="6" fillId="5" borderId="6" xfId="0" applyFont="1" applyFill="1" applyBorder="1"/>
    <xf numFmtId="0" fontId="2" fillId="8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9" fontId="2" fillId="4" borderId="3" xfId="0" applyNumberFormat="1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2" fillId="8" borderId="5" xfId="0" applyFont="1" applyFill="1" applyBorder="1" applyAlignment="1">
      <alignment horizontal="center" vertical="center"/>
    </xf>
    <xf numFmtId="0" fontId="7" fillId="8" borderId="6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2" fillId="9" borderId="5" xfId="0" applyFont="1" applyFill="1" applyBorder="1" applyAlignment="1">
      <alignment horizontal="center" vertical="center"/>
    </xf>
    <xf numFmtId="0" fontId="7" fillId="9" borderId="6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/>
    </xf>
    <xf numFmtId="0" fontId="2" fillId="8" borderId="10" xfId="0" applyFont="1" applyFill="1" applyBorder="1" applyAlignment="1">
      <alignment horizontal="center" vertical="center"/>
    </xf>
    <xf numFmtId="0" fontId="3" fillId="8" borderId="11" xfId="0" applyFont="1" applyFill="1" applyBorder="1" applyAlignment="1">
      <alignment horizontal="center" vertical="center"/>
    </xf>
    <xf numFmtId="0" fontId="4" fillId="8" borderId="11" xfId="0" applyFont="1" applyFill="1" applyBorder="1" applyAlignment="1">
      <alignment horizontal="center" vertical="center"/>
    </xf>
    <xf numFmtId="0" fontId="5" fillId="8" borderId="11" xfId="0" applyFont="1" applyFill="1" applyBorder="1" applyAlignment="1">
      <alignment horizontal="center" vertical="center"/>
    </xf>
    <xf numFmtId="0" fontId="7" fillId="8" borderId="1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7" borderId="1" xfId="0" applyFont="1" applyFill="1" applyBorder="1" applyAlignment="1">
      <alignment horizontal="center" vertical="center"/>
    </xf>
    <xf numFmtId="0" fontId="2" fillId="11" borderId="2" xfId="0" applyFont="1" applyFill="1" applyBorder="1" applyAlignment="1">
      <alignment horizontal="center" vertical="center"/>
    </xf>
    <xf numFmtId="0" fontId="2" fillId="11" borderId="3" xfId="0" applyFont="1" applyFill="1" applyBorder="1" applyAlignment="1">
      <alignment horizontal="center" vertical="center"/>
    </xf>
    <xf numFmtId="0" fontId="2" fillId="11" borderId="4" xfId="0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0" fontId="2" fillId="8" borderId="6" xfId="0" applyFont="1" applyFill="1" applyBorder="1" applyAlignment="1">
      <alignment horizontal="center" vertical="center"/>
    </xf>
    <xf numFmtId="0" fontId="2" fillId="12" borderId="5" xfId="0" applyFont="1" applyFill="1" applyBorder="1" applyAlignment="1">
      <alignment horizontal="center" vertical="center"/>
    </xf>
    <xf numFmtId="0" fontId="2" fillId="12" borderId="6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9" borderId="6" xfId="0" applyFont="1" applyFill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12" borderId="1" xfId="0" applyFont="1" applyFill="1" applyBorder="1" applyAlignment="1">
      <alignment horizontal="center" vertical="center"/>
    </xf>
    <xf numFmtId="0" fontId="4" fillId="6" borderId="8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center" vertical="center"/>
    </xf>
    <xf numFmtId="0" fontId="9" fillId="12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 vertical="center"/>
    </xf>
    <xf numFmtId="0" fontId="9" fillId="6" borderId="8" xfId="0" applyFont="1" applyFill="1" applyBorder="1" applyAlignment="1">
      <alignment horizontal="center" vertical="center"/>
    </xf>
    <xf numFmtId="0" fontId="6" fillId="8" borderId="5" xfId="0" applyFont="1" applyFill="1" applyBorder="1" applyAlignment="1">
      <alignment horizontal="center" vertical="center"/>
    </xf>
    <xf numFmtId="3" fontId="6" fillId="8" borderId="1" xfId="0" applyNumberFormat="1" applyFont="1" applyFill="1" applyBorder="1" applyAlignment="1">
      <alignment horizontal="center" vertical="center" wrapText="1"/>
    </xf>
    <xf numFmtId="3" fontId="6" fillId="8" borderId="1" xfId="0" applyNumberFormat="1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3" fontId="6" fillId="5" borderId="1" xfId="0" applyNumberFormat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6" fillId="6" borderId="5" xfId="0" applyFont="1" applyFill="1" applyBorder="1" applyAlignment="1">
      <alignment horizontal="center" vertical="center"/>
    </xf>
    <xf numFmtId="3" fontId="6" fillId="6" borderId="1" xfId="0" applyNumberFormat="1" applyFont="1" applyFill="1" applyBorder="1" applyAlignment="1">
      <alignment horizontal="center" vertical="center" wrapText="1"/>
    </xf>
    <xf numFmtId="3" fontId="6" fillId="6" borderId="1" xfId="0" applyNumberFormat="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3" fontId="6" fillId="7" borderId="1" xfId="0" applyNumberFormat="1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8" fillId="10" borderId="16" xfId="0" applyFont="1" applyFill="1" applyBorder="1" applyAlignment="1">
      <alignment horizontal="center" vertical="center" wrapText="1"/>
    </xf>
    <xf numFmtId="0" fontId="8" fillId="10" borderId="16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171449</xdr:rowOff>
    </xdr:from>
    <xdr:to>
      <xdr:col>8</xdr:col>
      <xdr:colOff>101762</xdr:colOff>
      <xdr:row>47</xdr:row>
      <xdr:rowOff>47625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FE027CC5-BDFD-E467-7EED-63F10F1E4F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029074"/>
          <a:ext cx="14141612" cy="675322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7</xdr:row>
      <xdr:rowOff>0</xdr:rowOff>
    </xdr:from>
    <xdr:to>
      <xdr:col>5</xdr:col>
      <xdr:colOff>27244</xdr:colOff>
      <xdr:row>40</xdr:row>
      <xdr:rowOff>180206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72C2189A-9042-168D-8581-69B54304C0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14600" y="3143250"/>
          <a:ext cx="10647619" cy="61523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3"/>
  <sheetViews>
    <sheetView tabSelected="1" workbookViewId="0">
      <pane ySplit="1" topLeftCell="A14" activePane="bottomLeft" state="frozen"/>
      <selection pane="bottomLeft" activeCell="E24" sqref="E24"/>
    </sheetView>
  </sheetViews>
  <sheetFormatPr defaultRowHeight="14.25" x14ac:dyDescent="0.2"/>
  <cols>
    <col min="1" max="1" width="15.75" style="1" bestFit="1" customWidth="1"/>
    <col min="2" max="2" width="27.625" style="1" customWidth="1"/>
    <col min="3" max="3" width="21.75" style="1" customWidth="1"/>
    <col min="4" max="4" width="30.625" style="1" customWidth="1"/>
    <col min="5" max="5" width="46.625" customWidth="1"/>
    <col min="6" max="6" width="89.625" customWidth="1"/>
  </cols>
  <sheetData>
    <row r="1" spans="1:6" ht="22.5" x14ac:dyDescent="0.25">
      <c r="A1" s="10" t="s">
        <v>1</v>
      </c>
      <c r="B1" s="11" t="s">
        <v>0</v>
      </c>
      <c r="C1" s="11" t="s">
        <v>2</v>
      </c>
      <c r="D1" s="11" t="s">
        <v>34</v>
      </c>
      <c r="E1" s="12" t="s">
        <v>3</v>
      </c>
      <c r="F1" s="13" t="s">
        <v>4</v>
      </c>
    </row>
    <row r="2" spans="1:6" ht="22.5" x14ac:dyDescent="0.25">
      <c r="A2" s="88" t="s">
        <v>5</v>
      </c>
      <c r="B2" s="91" t="s">
        <v>6</v>
      </c>
      <c r="C2" s="91" t="s">
        <v>6</v>
      </c>
      <c r="D2" s="21" t="s">
        <v>35</v>
      </c>
      <c r="E2" s="22" t="s">
        <v>8</v>
      </c>
      <c r="F2" s="23" t="s">
        <v>14</v>
      </c>
    </row>
    <row r="3" spans="1:6" ht="22.5" x14ac:dyDescent="0.25">
      <c r="A3" s="88"/>
      <c r="B3" s="91"/>
      <c r="C3" s="91"/>
      <c r="D3" s="21"/>
      <c r="E3" s="22" t="s">
        <v>9</v>
      </c>
      <c r="F3" s="23" t="s">
        <v>11</v>
      </c>
    </row>
    <row r="4" spans="1:6" ht="22.5" x14ac:dyDescent="0.25">
      <c r="A4" s="88"/>
      <c r="B4" s="91"/>
      <c r="C4" s="91"/>
      <c r="D4" s="21" t="s">
        <v>57</v>
      </c>
      <c r="E4" s="22" t="s">
        <v>10</v>
      </c>
      <c r="F4" s="23" t="s">
        <v>12</v>
      </c>
    </row>
    <row r="5" spans="1:6" ht="22.5" x14ac:dyDescent="0.25">
      <c r="A5" s="88"/>
      <c r="B5" s="91"/>
      <c r="C5" s="91"/>
      <c r="D5" s="21"/>
      <c r="E5" s="22"/>
      <c r="F5" s="23"/>
    </row>
    <row r="6" spans="1:6" ht="22.5" x14ac:dyDescent="0.25">
      <c r="A6" s="88"/>
      <c r="B6" s="91"/>
      <c r="C6" s="91"/>
      <c r="D6" s="21" t="s">
        <v>13</v>
      </c>
      <c r="E6" s="22" t="s">
        <v>7</v>
      </c>
      <c r="F6" s="23" t="s">
        <v>13</v>
      </c>
    </row>
    <row r="7" spans="1:6" ht="22.5" x14ac:dyDescent="0.25">
      <c r="A7" s="17" t="s">
        <v>15</v>
      </c>
      <c r="B7" s="18" t="s">
        <v>16</v>
      </c>
      <c r="C7" s="18" t="s">
        <v>16</v>
      </c>
      <c r="D7" s="18"/>
      <c r="E7" s="19"/>
      <c r="F7" s="20"/>
    </row>
    <row r="8" spans="1:6" ht="22.5" x14ac:dyDescent="0.25">
      <c r="A8" s="85" t="s">
        <v>56</v>
      </c>
      <c r="B8" s="86" t="s">
        <v>24</v>
      </c>
      <c r="C8" s="87" t="s">
        <v>21</v>
      </c>
      <c r="D8" s="24" t="s">
        <v>83</v>
      </c>
      <c r="E8" s="25" t="s">
        <v>89</v>
      </c>
      <c r="F8" s="26"/>
    </row>
    <row r="9" spans="1:6" ht="22.5" x14ac:dyDescent="0.25">
      <c r="A9" s="85"/>
      <c r="B9" s="86"/>
      <c r="C9" s="87"/>
      <c r="D9" s="24" t="s">
        <v>85</v>
      </c>
      <c r="E9" s="25" t="s">
        <v>87</v>
      </c>
      <c r="F9" s="26"/>
    </row>
    <row r="10" spans="1:6" ht="22.5" x14ac:dyDescent="0.25">
      <c r="A10" s="85"/>
      <c r="B10" s="86"/>
      <c r="C10" s="87"/>
      <c r="D10" s="24" t="s">
        <v>86</v>
      </c>
      <c r="E10" s="25" t="s">
        <v>88</v>
      </c>
      <c r="F10" s="26"/>
    </row>
    <row r="11" spans="1:6" ht="22.5" x14ac:dyDescent="0.25">
      <c r="A11" s="85"/>
      <c r="B11" s="86"/>
      <c r="C11" s="87"/>
      <c r="D11" s="24" t="s">
        <v>84</v>
      </c>
      <c r="E11" s="25" t="s">
        <v>82</v>
      </c>
      <c r="F11" s="26"/>
    </row>
    <row r="12" spans="1:6" ht="22.5" x14ac:dyDescent="0.25">
      <c r="A12" s="82" t="s">
        <v>18</v>
      </c>
      <c r="B12" s="92" t="s">
        <v>25</v>
      </c>
      <c r="C12" s="84" t="s">
        <v>22</v>
      </c>
      <c r="D12" s="14"/>
      <c r="E12" s="15" t="s">
        <v>90</v>
      </c>
      <c r="F12" s="16"/>
    </row>
    <row r="13" spans="1:6" ht="22.5" x14ac:dyDescent="0.25">
      <c r="A13" s="82"/>
      <c r="B13" s="92"/>
      <c r="C13" s="84"/>
      <c r="D13" s="14"/>
      <c r="E13" s="15" t="s">
        <v>91</v>
      </c>
      <c r="F13" s="16"/>
    </row>
    <row r="14" spans="1:6" ht="22.5" x14ac:dyDescent="0.25">
      <c r="A14" s="82"/>
      <c r="B14" s="92"/>
      <c r="C14" s="84"/>
      <c r="D14" s="14"/>
      <c r="E14" s="15"/>
      <c r="F14" s="16"/>
    </row>
    <row r="15" spans="1:6" ht="22.5" x14ac:dyDescent="0.25">
      <c r="A15" s="82"/>
      <c r="B15" s="92"/>
      <c r="C15" s="84"/>
      <c r="D15" s="14"/>
      <c r="E15" s="15" t="s">
        <v>92</v>
      </c>
      <c r="F15" s="16"/>
    </row>
    <row r="16" spans="1:6" ht="22.5" x14ac:dyDescent="0.25">
      <c r="A16" s="82"/>
      <c r="B16" s="92"/>
      <c r="C16" s="84"/>
      <c r="D16" s="14"/>
      <c r="E16" s="15" t="s">
        <v>93</v>
      </c>
      <c r="F16" s="16"/>
    </row>
    <row r="17" spans="1:6" ht="22.5" x14ac:dyDescent="0.25">
      <c r="A17" s="82"/>
      <c r="B17" s="92"/>
      <c r="C17" s="84"/>
      <c r="D17" s="14"/>
      <c r="E17" s="15"/>
      <c r="F17" s="16"/>
    </row>
    <row r="18" spans="1:6" ht="22.5" x14ac:dyDescent="0.25">
      <c r="A18" s="78" t="s">
        <v>19</v>
      </c>
      <c r="B18" s="79" t="s">
        <v>26</v>
      </c>
      <c r="C18" s="81" t="s">
        <v>23</v>
      </c>
      <c r="D18" s="18" t="s">
        <v>36</v>
      </c>
      <c r="E18" s="19" t="s">
        <v>94</v>
      </c>
      <c r="F18" s="20"/>
    </row>
    <row r="19" spans="1:6" ht="22.5" x14ac:dyDescent="0.25">
      <c r="A19" s="78"/>
      <c r="B19" s="80"/>
      <c r="C19" s="81"/>
      <c r="D19" s="18" t="s">
        <v>37</v>
      </c>
      <c r="E19" s="19" t="s">
        <v>95</v>
      </c>
      <c r="F19" s="20"/>
    </row>
    <row r="20" spans="1:6" ht="22.5" x14ac:dyDescent="0.25">
      <c r="A20" s="85" t="s">
        <v>17</v>
      </c>
      <c r="B20" s="86" t="s">
        <v>59</v>
      </c>
      <c r="C20" s="87" t="s">
        <v>30</v>
      </c>
      <c r="D20" s="24" t="s">
        <v>68</v>
      </c>
      <c r="E20" s="25" t="s">
        <v>61</v>
      </c>
      <c r="F20" s="26"/>
    </row>
    <row r="21" spans="1:6" ht="22.5" x14ac:dyDescent="0.25">
      <c r="A21" s="85"/>
      <c r="B21" s="86"/>
      <c r="C21" s="87"/>
      <c r="D21" s="24" t="s">
        <v>69</v>
      </c>
      <c r="E21" s="25" t="s">
        <v>62</v>
      </c>
      <c r="F21" s="26"/>
    </row>
    <row r="22" spans="1:6" ht="22.5" x14ac:dyDescent="0.25">
      <c r="A22" s="85"/>
      <c r="B22" s="86"/>
      <c r="C22" s="87"/>
      <c r="D22" s="24" t="s">
        <v>70</v>
      </c>
      <c r="E22" s="25" t="s">
        <v>63</v>
      </c>
      <c r="F22" s="26"/>
    </row>
    <row r="23" spans="1:6" ht="22.5" x14ac:dyDescent="0.25">
      <c r="A23" s="85"/>
      <c r="B23" s="86"/>
      <c r="C23" s="87"/>
      <c r="D23" s="24" t="s">
        <v>71</v>
      </c>
      <c r="E23" s="25" t="s">
        <v>64</v>
      </c>
      <c r="F23" s="26"/>
    </row>
    <row r="24" spans="1:6" ht="22.5" x14ac:dyDescent="0.25">
      <c r="A24" s="85"/>
      <c r="B24" s="86"/>
      <c r="C24" s="87"/>
      <c r="D24" s="24" t="s">
        <v>72</v>
      </c>
      <c r="E24" s="25" t="s">
        <v>65</v>
      </c>
      <c r="F24" s="26"/>
    </row>
    <row r="25" spans="1:6" ht="22.5" x14ac:dyDescent="0.25">
      <c r="A25" s="85"/>
      <c r="B25" s="86"/>
      <c r="C25" s="87"/>
      <c r="D25" s="24" t="s">
        <v>73</v>
      </c>
      <c r="E25" s="25" t="s">
        <v>66</v>
      </c>
      <c r="F25" s="26"/>
    </row>
    <row r="26" spans="1:6" ht="22.5" x14ac:dyDescent="0.25">
      <c r="A26" s="85"/>
      <c r="B26" s="86"/>
      <c r="C26" s="87"/>
      <c r="D26" s="24" t="s">
        <v>74</v>
      </c>
      <c r="E26" s="25" t="s">
        <v>67</v>
      </c>
      <c r="F26" s="26"/>
    </row>
    <row r="27" spans="1:6" ht="22.5" x14ac:dyDescent="0.25">
      <c r="A27" s="88" t="s">
        <v>27</v>
      </c>
      <c r="B27" s="89" t="s">
        <v>58</v>
      </c>
      <c r="C27" s="91" t="s">
        <v>31</v>
      </c>
      <c r="D27" s="21"/>
      <c r="E27" s="22"/>
      <c r="F27" s="23"/>
    </row>
    <row r="28" spans="1:6" ht="22.5" x14ac:dyDescent="0.25">
      <c r="A28" s="88"/>
      <c r="B28" s="89"/>
      <c r="C28" s="91"/>
      <c r="D28" s="21"/>
      <c r="E28" s="22" t="s">
        <v>81</v>
      </c>
      <c r="F28" s="23"/>
    </row>
    <row r="29" spans="1:6" ht="22.5" x14ac:dyDescent="0.25">
      <c r="A29" s="88"/>
      <c r="B29" s="90"/>
      <c r="C29" s="91"/>
      <c r="D29" s="21"/>
      <c r="E29" s="22"/>
      <c r="F29" s="23"/>
    </row>
    <row r="30" spans="1:6" ht="22.5" x14ac:dyDescent="0.25">
      <c r="A30" s="78" t="s">
        <v>28</v>
      </c>
      <c r="B30" s="79" t="s">
        <v>60</v>
      </c>
      <c r="C30" s="81" t="s">
        <v>32</v>
      </c>
      <c r="D30" s="18"/>
      <c r="E30" s="19" t="s">
        <v>75</v>
      </c>
      <c r="F30" s="20"/>
    </row>
    <row r="31" spans="1:6" ht="22.5" x14ac:dyDescent="0.25">
      <c r="A31" s="78"/>
      <c r="B31" s="80"/>
      <c r="C31" s="81"/>
      <c r="D31" s="18"/>
      <c r="E31" s="19" t="s">
        <v>76</v>
      </c>
      <c r="F31" s="20"/>
    </row>
    <row r="32" spans="1:6" ht="22.5" x14ac:dyDescent="0.25">
      <c r="A32" s="82" t="s">
        <v>20</v>
      </c>
      <c r="B32" s="83" t="s">
        <v>29</v>
      </c>
      <c r="C32" s="84" t="s">
        <v>33</v>
      </c>
      <c r="D32" s="14" t="s">
        <v>79</v>
      </c>
      <c r="E32" s="15" t="s">
        <v>77</v>
      </c>
      <c r="F32" s="16"/>
    </row>
    <row r="33" spans="1:6" ht="22.5" x14ac:dyDescent="0.25">
      <c r="A33" s="82"/>
      <c r="B33" s="83"/>
      <c r="C33" s="84"/>
      <c r="D33" s="14" t="s">
        <v>80</v>
      </c>
      <c r="E33" s="15" t="s">
        <v>78</v>
      </c>
      <c r="F33" s="16"/>
    </row>
  </sheetData>
  <autoFilter ref="A1:F1" xr:uid="{00000000-0001-0000-0000-000000000000}"/>
  <mergeCells count="24">
    <mergeCell ref="A2:A6"/>
    <mergeCell ref="B2:B6"/>
    <mergeCell ref="C2:C6"/>
    <mergeCell ref="A8:A11"/>
    <mergeCell ref="B8:B11"/>
    <mergeCell ref="C8:C11"/>
    <mergeCell ref="A12:A17"/>
    <mergeCell ref="B12:B17"/>
    <mergeCell ref="C12:C17"/>
    <mergeCell ref="A18:A19"/>
    <mergeCell ref="B18:B19"/>
    <mergeCell ref="C18:C19"/>
    <mergeCell ref="A20:A26"/>
    <mergeCell ref="B20:B26"/>
    <mergeCell ref="C20:C26"/>
    <mergeCell ref="A27:A29"/>
    <mergeCell ref="B27:B29"/>
    <mergeCell ref="C27:C29"/>
    <mergeCell ref="A30:A31"/>
    <mergeCell ref="B30:B31"/>
    <mergeCell ref="C30:C31"/>
    <mergeCell ref="A32:A33"/>
    <mergeCell ref="B32:B33"/>
    <mergeCell ref="C32:C3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9E2AA-21CF-4D9F-8BAA-D5AFD4F78C21}">
  <dimension ref="A1:H27"/>
  <sheetViews>
    <sheetView workbookViewId="0">
      <selection activeCell="G4" sqref="G4"/>
    </sheetView>
  </sheetViews>
  <sheetFormatPr defaultRowHeight="14.25" x14ac:dyDescent="0.2"/>
  <cols>
    <col min="1" max="1" width="26.375" style="1" bestFit="1" customWidth="1"/>
    <col min="2" max="2" width="31.5" style="1" customWidth="1"/>
    <col min="3" max="3" width="15.5" style="1" customWidth="1"/>
    <col min="4" max="4" width="19.75" style="1" bestFit="1" customWidth="1"/>
    <col min="5" max="5" width="17.125" style="1" bestFit="1" customWidth="1"/>
    <col min="6" max="6" width="14.5" style="1" bestFit="1" customWidth="1"/>
    <col min="7" max="7" width="35.75" style="1" customWidth="1"/>
    <col min="8" max="8" width="23.75" style="1" customWidth="1"/>
  </cols>
  <sheetData>
    <row r="1" spans="1:8" ht="35.25" x14ac:dyDescent="0.2">
      <c r="A1" s="34" t="s">
        <v>38</v>
      </c>
      <c r="B1" s="35" t="s">
        <v>39</v>
      </c>
      <c r="C1" s="36">
        <v>1.1000000000000001</v>
      </c>
      <c r="D1" s="36">
        <v>1.25</v>
      </c>
      <c r="E1" s="36">
        <v>1.5</v>
      </c>
      <c r="F1" s="36">
        <v>3</v>
      </c>
      <c r="G1" s="35" t="s">
        <v>40</v>
      </c>
      <c r="H1" s="37" t="s">
        <v>41</v>
      </c>
    </row>
    <row r="2" spans="1:8" ht="35.25" x14ac:dyDescent="0.2">
      <c r="A2" s="38" t="s">
        <v>43</v>
      </c>
      <c r="B2" s="28">
        <v>46</v>
      </c>
      <c r="C2" s="29">
        <f>B2*1.1</f>
        <v>50.6</v>
      </c>
      <c r="D2" s="29">
        <f>B2*1.25</f>
        <v>57.5</v>
      </c>
      <c r="E2" s="30">
        <f>B2*1.5</f>
        <v>69</v>
      </c>
      <c r="F2" s="30">
        <f>B2*3</f>
        <v>138</v>
      </c>
      <c r="G2" s="27">
        <f>CEILING(D2,1)</f>
        <v>58</v>
      </c>
      <c r="H2" s="39">
        <v>45</v>
      </c>
    </row>
    <row r="3" spans="1:8" ht="35.25" x14ac:dyDescent="0.2">
      <c r="A3" s="40" t="s">
        <v>44</v>
      </c>
      <c r="B3" s="3">
        <v>190</v>
      </c>
      <c r="C3" s="4">
        <f t="shared" ref="C3:C6" si="0">B3*1.1</f>
        <v>209.00000000000003</v>
      </c>
      <c r="D3" s="4">
        <f t="shared" ref="D3:D6" si="1">B3*1.25</f>
        <v>237.5</v>
      </c>
      <c r="E3" s="5">
        <f t="shared" ref="E3:E6" si="2">B3*1.5</f>
        <v>285</v>
      </c>
      <c r="F3" s="5">
        <f t="shared" ref="F3:F6" si="3">B3*3</f>
        <v>570</v>
      </c>
      <c r="G3" s="2">
        <f t="shared" ref="G3:G6" si="4">CEILING(D3,1)</f>
        <v>238</v>
      </c>
      <c r="H3" s="41">
        <v>900</v>
      </c>
    </row>
    <row r="4" spans="1:8" ht="35.25" x14ac:dyDescent="0.2">
      <c r="A4" s="42" t="s">
        <v>45</v>
      </c>
      <c r="B4" s="31">
        <v>175</v>
      </c>
      <c r="C4" s="32">
        <f t="shared" si="0"/>
        <v>192.50000000000003</v>
      </c>
      <c r="D4" s="32">
        <f t="shared" si="1"/>
        <v>218.75</v>
      </c>
      <c r="E4" s="33">
        <f t="shared" si="2"/>
        <v>262.5</v>
      </c>
      <c r="F4" s="33">
        <f t="shared" si="3"/>
        <v>525</v>
      </c>
      <c r="G4" s="53">
        <f t="shared" si="4"/>
        <v>219</v>
      </c>
      <c r="H4" s="43">
        <v>150</v>
      </c>
    </row>
    <row r="5" spans="1:8" ht="35.25" x14ac:dyDescent="0.2">
      <c r="A5" s="44" t="s">
        <v>46</v>
      </c>
      <c r="B5" s="7">
        <v>46</v>
      </c>
      <c r="C5" s="8">
        <f t="shared" si="0"/>
        <v>50.6</v>
      </c>
      <c r="D5" s="8">
        <f t="shared" si="1"/>
        <v>57.5</v>
      </c>
      <c r="E5" s="9">
        <f t="shared" si="2"/>
        <v>69</v>
      </c>
      <c r="F5" s="9">
        <f t="shared" si="3"/>
        <v>138</v>
      </c>
      <c r="G5" s="6">
        <f t="shared" si="4"/>
        <v>58</v>
      </c>
      <c r="H5" s="45">
        <v>200</v>
      </c>
    </row>
    <row r="6" spans="1:8" ht="36" thickBot="1" x14ac:dyDescent="0.25">
      <c r="A6" s="46" t="s">
        <v>47</v>
      </c>
      <c r="B6" s="47">
        <v>87.5</v>
      </c>
      <c r="C6" s="48">
        <f t="shared" si="0"/>
        <v>96.250000000000014</v>
      </c>
      <c r="D6" s="48">
        <f t="shared" si="1"/>
        <v>109.375</v>
      </c>
      <c r="E6" s="49">
        <f t="shared" si="2"/>
        <v>131.25</v>
      </c>
      <c r="F6" s="49">
        <f t="shared" si="3"/>
        <v>262.5</v>
      </c>
      <c r="G6" s="27">
        <f t="shared" si="4"/>
        <v>110</v>
      </c>
      <c r="H6" s="50">
        <v>500</v>
      </c>
    </row>
    <row r="7" spans="1:8" ht="42" customHeight="1" thickBot="1" x14ac:dyDescent="0.25">
      <c r="A7" s="51" t="s">
        <v>42</v>
      </c>
      <c r="B7" s="93">
        <f>H2*2+H3*2+H4*2+H5+H6</f>
        <v>2890</v>
      </c>
      <c r="C7" s="93"/>
      <c r="D7" s="93"/>
      <c r="E7" s="93"/>
      <c r="F7" s="93"/>
      <c r="G7" s="93"/>
      <c r="H7" s="94"/>
    </row>
    <row r="8" spans="1:8" ht="35.25" x14ac:dyDescent="0.2">
      <c r="A8" s="95" t="s">
        <v>48</v>
      </c>
      <c r="B8" s="96"/>
      <c r="C8" s="96"/>
      <c r="D8" s="96"/>
      <c r="E8" s="96"/>
      <c r="F8" s="96"/>
      <c r="G8" s="96"/>
      <c r="H8" s="96"/>
    </row>
    <row r="9" spans="1:8" x14ac:dyDescent="0.2">
      <c r="A9" s="52"/>
      <c r="B9" s="52"/>
      <c r="C9" s="52"/>
      <c r="D9" s="52"/>
      <c r="E9" s="52"/>
      <c r="F9" s="52"/>
      <c r="G9" s="52"/>
      <c r="H9" s="52"/>
    </row>
    <row r="10" spans="1:8" x14ac:dyDescent="0.2">
      <c r="A10" s="52"/>
      <c r="B10" s="52"/>
      <c r="C10" s="52"/>
      <c r="D10" s="52"/>
      <c r="E10" s="52"/>
      <c r="F10" s="52"/>
      <c r="G10" s="52"/>
      <c r="H10" s="52"/>
    </row>
    <row r="11" spans="1:8" x14ac:dyDescent="0.2">
      <c r="A11" s="52"/>
      <c r="B11" s="52"/>
      <c r="C11" s="52"/>
      <c r="D11" s="52"/>
      <c r="E11" s="52"/>
      <c r="F11" s="52"/>
      <c r="G11" s="52"/>
      <c r="H11" s="52"/>
    </row>
    <row r="12" spans="1:8" x14ac:dyDescent="0.2">
      <c r="A12" s="52"/>
      <c r="B12" s="52"/>
      <c r="C12" s="52"/>
      <c r="D12" s="52"/>
      <c r="E12" s="52"/>
      <c r="F12" s="52"/>
      <c r="G12" s="52"/>
      <c r="H12" s="52"/>
    </row>
    <row r="13" spans="1:8" x14ac:dyDescent="0.2">
      <c r="A13" s="52"/>
      <c r="B13" s="52"/>
      <c r="C13" s="52"/>
      <c r="D13" s="52"/>
      <c r="E13" s="52"/>
      <c r="F13" s="52"/>
      <c r="G13" s="52"/>
      <c r="H13" s="52"/>
    </row>
    <row r="14" spans="1:8" x14ac:dyDescent="0.2">
      <c r="A14" s="52"/>
      <c r="B14" s="52"/>
      <c r="C14" s="52"/>
      <c r="D14" s="52"/>
      <c r="E14" s="52"/>
      <c r="F14" s="52"/>
      <c r="G14" s="52"/>
      <c r="H14" s="52"/>
    </row>
    <row r="15" spans="1:8" x14ac:dyDescent="0.2">
      <c r="A15" s="52"/>
      <c r="B15" s="52"/>
      <c r="C15" s="52"/>
      <c r="D15" s="52"/>
      <c r="E15" s="52"/>
      <c r="F15" s="52"/>
      <c r="G15" s="52"/>
      <c r="H15" s="52"/>
    </row>
    <row r="16" spans="1:8" x14ac:dyDescent="0.2">
      <c r="A16" s="52"/>
      <c r="B16" s="52"/>
      <c r="C16" s="52"/>
      <c r="D16" s="52"/>
      <c r="E16" s="52"/>
      <c r="F16" s="52"/>
      <c r="G16" s="52"/>
      <c r="H16" s="52"/>
    </row>
    <row r="17" spans="1:8" x14ac:dyDescent="0.2">
      <c r="A17" s="52"/>
      <c r="B17" s="52"/>
      <c r="C17" s="52"/>
      <c r="D17" s="52"/>
      <c r="E17" s="52"/>
      <c r="F17" s="52"/>
      <c r="G17" s="52"/>
      <c r="H17" s="52"/>
    </row>
    <row r="18" spans="1:8" x14ac:dyDescent="0.2">
      <c r="A18" s="52"/>
      <c r="B18" s="52"/>
      <c r="C18" s="52"/>
      <c r="D18" s="52"/>
      <c r="E18" s="52"/>
      <c r="F18" s="52"/>
      <c r="G18" s="52"/>
      <c r="H18" s="52"/>
    </row>
    <row r="19" spans="1:8" x14ac:dyDescent="0.2">
      <c r="A19" s="52"/>
      <c r="B19" s="52"/>
      <c r="C19" s="52"/>
      <c r="D19" s="52"/>
      <c r="E19" s="52"/>
      <c r="F19" s="52"/>
      <c r="G19" s="52"/>
      <c r="H19" s="52"/>
    </row>
    <row r="20" spans="1:8" x14ac:dyDescent="0.2">
      <c r="A20" s="52"/>
      <c r="B20" s="52"/>
      <c r="C20" s="52"/>
      <c r="D20" s="52"/>
      <c r="E20" s="52"/>
      <c r="F20" s="52"/>
      <c r="G20" s="52"/>
      <c r="H20" s="52"/>
    </row>
    <row r="21" spans="1:8" x14ac:dyDescent="0.2">
      <c r="A21" s="52"/>
      <c r="B21" s="52"/>
      <c r="C21" s="52"/>
      <c r="D21" s="52"/>
      <c r="E21" s="52"/>
      <c r="F21" s="52"/>
      <c r="G21" s="52"/>
      <c r="H21" s="52"/>
    </row>
    <row r="22" spans="1:8" x14ac:dyDescent="0.2">
      <c r="A22" s="52"/>
      <c r="B22" s="52"/>
      <c r="C22" s="52"/>
      <c r="D22" s="52"/>
      <c r="E22" s="52"/>
      <c r="F22" s="52"/>
      <c r="G22" s="52"/>
      <c r="H22" s="52"/>
    </row>
    <row r="23" spans="1:8" x14ac:dyDescent="0.2">
      <c r="A23" s="52"/>
      <c r="B23" s="52"/>
      <c r="C23" s="52"/>
      <c r="D23" s="52"/>
      <c r="E23" s="52"/>
      <c r="F23" s="52"/>
      <c r="G23" s="52"/>
      <c r="H23" s="52"/>
    </row>
    <row r="24" spans="1:8" x14ac:dyDescent="0.2">
      <c r="A24" s="52"/>
      <c r="B24" s="52"/>
      <c r="C24" s="52"/>
      <c r="D24" s="52"/>
      <c r="E24" s="52"/>
      <c r="F24" s="52"/>
      <c r="G24" s="52"/>
      <c r="H24" s="52"/>
    </row>
    <row r="25" spans="1:8" x14ac:dyDescent="0.2">
      <c r="A25" s="52"/>
      <c r="B25" s="52"/>
      <c r="C25" s="52"/>
      <c r="D25" s="52"/>
      <c r="E25" s="52"/>
      <c r="F25" s="52"/>
      <c r="G25" s="52"/>
      <c r="H25" s="52"/>
    </row>
    <row r="26" spans="1:8" x14ac:dyDescent="0.2">
      <c r="A26" s="52"/>
      <c r="B26" s="52"/>
      <c r="C26" s="52"/>
      <c r="D26" s="52"/>
      <c r="E26" s="52"/>
      <c r="F26" s="52"/>
      <c r="G26" s="52"/>
      <c r="H26" s="52"/>
    </row>
    <row r="27" spans="1:8" x14ac:dyDescent="0.2">
      <c r="A27" s="52"/>
      <c r="B27" s="52"/>
      <c r="C27" s="52"/>
      <c r="D27" s="52"/>
      <c r="E27" s="52"/>
      <c r="F27" s="52"/>
      <c r="G27" s="52"/>
      <c r="H27" s="52"/>
    </row>
  </sheetData>
  <autoFilter ref="A1:H6" xr:uid="{DFB9E2AA-21CF-4D9F-8BAA-D5AFD4F78C21}"/>
  <mergeCells count="2">
    <mergeCell ref="B7:H7"/>
    <mergeCell ref="A8:H8"/>
  </mergeCells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89940-BD21-4C05-B046-62392B25E94E}">
  <dimension ref="A1:K7"/>
  <sheetViews>
    <sheetView topLeftCell="B1" workbookViewId="0">
      <selection activeCell="F11" sqref="F11"/>
    </sheetView>
  </sheetViews>
  <sheetFormatPr defaultRowHeight="14.25" x14ac:dyDescent="0.2"/>
  <cols>
    <col min="1" max="1" width="32" customWidth="1"/>
    <col min="2" max="2" width="36.625" customWidth="1"/>
    <col min="3" max="3" width="34.25" customWidth="1"/>
    <col min="4" max="4" width="33.75" customWidth="1"/>
    <col min="5" max="5" width="35.75" customWidth="1"/>
    <col min="6" max="6" width="36" customWidth="1"/>
    <col min="7" max="7" width="17.375" customWidth="1"/>
  </cols>
  <sheetData>
    <row r="1" spans="1:11" ht="35.25" x14ac:dyDescent="0.2">
      <c r="A1" s="54" t="s">
        <v>54</v>
      </c>
      <c r="B1" s="55" t="s">
        <v>49</v>
      </c>
      <c r="C1" s="55" t="s">
        <v>50</v>
      </c>
      <c r="D1" s="55" t="s">
        <v>51</v>
      </c>
      <c r="E1" s="55" t="s">
        <v>52</v>
      </c>
      <c r="F1" s="55" t="s">
        <v>53</v>
      </c>
      <c r="G1" s="56" t="s">
        <v>55</v>
      </c>
    </row>
    <row r="2" spans="1:11" ht="35.25" x14ac:dyDescent="0.2">
      <c r="A2" s="57">
        <v>100</v>
      </c>
      <c r="B2" s="72">
        <f>A2*SQRT(2)</f>
        <v>141.42135623730951</v>
      </c>
      <c r="C2" s="66">
        <f t="shared" ref="C2:C7" si="0">B2*0.7</f>
        <v>98.994949366116657</v>
      </c>
      <c r="D2" s="69">
        <f t="shared" ref="D2:D7" si="1">B2*0.85</f>
        <v>120.20815280171308</v>
      </c>
      <c r="E2" s="69">
        <f t="shared" ref="E2:E7" si="2">B2*1.1</f>
        <v>155.56349186104046</v>
      </c>
      <c r="F2" s="66">
        <f t="shared" ref="F2:F7" si="3">B2*1.2</f>
        <v>169.70562748477141</v>
      </c>
      <c r="G2" s="58">
        <f t="shared" ref="G2:G7" si="4">A2*1.7</f>
        <v>170</v>
      </c>
      <c r="H2">
        <f>C2/G2*100</f>
        <v>58.232323156539209</v>
      </c>
      <c r="I2">
        <f>D2/G2*100</f>
        <v>70.710678118654755</v>
      </c>
      <c r="J2">
        <f>E2/G2*100</f>
        <v>91.507936388847327</v>
      </c>
      <c r="K2">
        <f>F2/G2*100</f>
        <v>99.826839696924367</v>
      </c>
    </row>
    <row r="3" spans="1:11" ht="35.25" x14ac:dyDescent="0.2">
      <c r="A3" s="38">
        <v>380</v>
      </c>
      <c r="B3" s="73">
        <f t="shared" ref="B3:B6" si="5">A3*SQRT(2)</f>
        <v>537.40115370177614</v>
      </c>
      <c r="C3" s="30">
        <f t="shared" si="0"/>
        <v>376.18080759124325</v>
      </c>
      <c r="D3" s="29">
        <f t="shared" si="1"/>
        <v>456.79098064650969</v>
      </c>
      <c r="E3" s="29">
        <f t="shared" si="2"/>
        <v>591.14126907195384</v>
      </c>
      <c r="F3" s="30">
        <f t="shared" si="3"/>
        <v>644.88138444213132</v>
      </c>
      <c r="G3" s="59">
        <f t="shared" si="4"/>
        <v>646</v>
      </c>
    </row>
    <row r="4" spans="1:11" ht="35.25" x14ac:dyDescent="0.2">
      <c r="A4" s="60">
        <v>400</v>
      </c>
      <c r="B4" s="74">
        <f t="shared" si="5"/>
        <v>565.68542494923804</v>
      </c>
      <c r="C4" s="67">
        <f t="shared" si="0"/>
        <v>395.97979746446663</v>
      </c>
      <c r="D4" s="70">
        <f t="shared" si="1"/>
        <v>480.83261120685233</v>
      </c>
      <c r="E4" s="70">
        <f t="shared" si="2"/>
        <v>622.25396744416184</v>
      </c>
      <c r="F4" s="67">
        <f t="shared" si="3"/>
        <v>678.82250993908565</v>
      </c>
      <c r="G4" s="61">
        <f t="shared" si="4"/>
        <v>680</v>
      </c>
    </row>
    <row r="5" spans="1:11" ht="35.25" x14ac:dyDescent="0.2">
      <c r="A5" s="40">
        <v>575</v>
      </c>
      <c r="B5" s="75">
        <f>A5*SQRT(2)</f>
        <v>813.17279836452974</v>
      </c>
      <c r="C5" s="5">
        <f t="shared" si="0"/>
        <v>569.22095885517081</v>
      </c>
      <c r="D5" s="4">
        <f t="shared" si="1"/>
        <v>691.19687860985027</v>
      </c>
      <c r="E5" s="4">
        <f t="shared" si="2"/>
        <v>894.49007820098279</v>
      </c>
      <c r="F5" s="5">
        <f t="shared" si="3"/>
        <v>975.80735803743562</v>
      </c>
      <c r="G5" s="62">
        <f t="shared" si="4"/>
        <v>977.5</v>
      </c>
    </row>
    <row r="6" spans="1:11" ht="35.25" x14ac:dyDescent="0.2">
      <c r="A6" s="42">
        <v>660</v>
      </c>
      <c r="B6" s="76">
        <f t="shared" si="5"/>
        <v>933.38095116624277</v>
      </c>
      <c r="C6" s="33">
        <f t="shared" si="0"/>
        <v>653.36666581636985</v>
      </c>
      <c r="D6" s="32">
        <f t="shared" si="1"/>
        <v>793.37380849130636</v>
      </c>
      <c r="E6" s="32">
        <f t="shared" si="2"/>
        <v>1026.7190462828671</v>
      </c>
      <c r="F6" s="33">
        <f t="shared" si="3"/>
        <v>1120.0571413994912</v>
      </c>
      <c r="G6" s="63">
        <f t="shared" si="4"/>
        <v>1122</v>
      </c>
    </row>
    <row r="7" spans="1:11" ht="36" thickBot="1" x14ac:dyDescent="0.25">
      <c r="A7" s="64">
        <v>690</v>
      </c>
      <c r="B7" s="77">
        <f>A7*SQRT(2)</f>
        <v>975.80735803743562</v>
      </c>
      <c r="C7" s="68">
        <f t="shared" si="0"/>
        <v>683.06515062620485</v>
      </c>
      <c r="D7" s="71">
        <f t="shared" si="1"/>
        <v>829.43625433182024</v>
      </c>
      <c r="E7" s="71">
        <f t="shared" si="2"/>
        <v>1073.3880938411792</v>
      </c>
      <c r="F7" s="68">
        <f t="shared" si="3"/>
        <v>1170.9688296449226</v>
      </c>
      <c r="G7" s="65">
        <f t="shared" si="4"/>
        <v>1173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物理视图</vt:lpstr>
      <vt:lpstr>电机棒图相关</vt:lpstr>
      <vt:lpstr>牵引页电压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陈俊鹏</dc:creator>
  <cp:lastModifiedBy>俊鹏 陈</cp:lastModifiedBy>
  <dcterms:created xsi:type="dcterms:W3CDTF">2015-06-05T18:19:34Z</dcterms:created>
  <dcterms:modified xsi:type="dcterms:W3CDTF">2025-08-04T02:29:18Z</dcterms:modified>
</cp:coreProperties>
</file>